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9405" tabRatio="0" firstSheet="5" activeTab="5"/>
  </bookViews>
  <sheets>
    <sheet name="سود مورد انتظار" sheetId="6" r:id="rId1"/>
    <sheet name="نقطه سر به سر" sheetId="5" r:id="rId2"/>
    <sheet name="جدول ميزان هزينه هاي تبديل" sheetId="3" r:id="rId3"/>
    <sheet name="خلاصه سودو زيان " sheetId="4" r:id="rId4"/>
    <sheet name="سودو زيان هر واحد" sheetId="1" r:id="rId5"/>
    <sheet name="اصلي" sheetId="2" r:id="rId6"/>
  </sheets>
  <calcPr calcId="145621"/>
</workbook>
</file>

<file path=xl/calcChain.xml><?xml version="1.0" encoding="utf-8"?>
<calcChain xmlns="http://schemas.openxmlformats.org/spreadsheetml/2006/main">
  <c r="B4" i="4" l="1"/>
  <c r="F15" i="4" l="1"/>
  <c r="F14" i="4"/>
  <c r="E15" i="4"/>
  <c r="E14" i="4"/>
  <c r="D15" i="4"/>
  <c r="D14" i="4"/>
  <c r="B14" i="4"/>
  <c r="B15" i="4"/>
  <c r="A12" i="1"/>
  <c r="B12" i="1"/>
  <c r="D12" i="1"/>
  <c r="J12" i="1"/>
  <c r="A13" i="1"/>
  <c r="B13" i="1"/>
  <c r="D13" i="1"/>
  <c r="J13" i="1"/>
  <c r="E5" i="4"/>
  <c r="E6" i="4"/>
  <c r="E7" i="4"/>
  <c r="E8" i="4"/>
  <c r="E9" i="4"/>
  <c r="E10" i="4"/>
  <c r="E11" i="4"/>
  <c r="E12" i="4"/>
  <c r="E13" i="4"/>
  <c r="E4" i="4"/>
  <c r="D5" i="4"/>
  <c r="D6" i="4"/>
  <c r="D7" i="4"/>
  <c r="D8" i="4"/>
  <c r="D9" i="4"/>
  <c r="D10" i="4"/>
  <c r="D11" i="4"/>
  <c r="D12" i="4"/>
  <c r="F12" i="4" s="1"/>
  <c r="D13" i="4"/>
  <c r="D4" i="4"/>
  <c r="B13" i="4"/>
  <c r="B12" i="4"/>
  <c r="B11" i="4"/>
  <c r="B10" i="4"/>
  <c r="B7" i="4"/>
  <c r="B6" i="4"/>
  <c r="B5" i="4"/>
  <c r="B8" i="4"/>
  <c r="B9" i="4"/>
  <c r="J4" i="1"/>
  <c r="A5" i="1"/>
  <c r="A6" i="1"/>
  <c r="A7" i="1"/>
  <c r="A8" i="1"/>
  <c r="A9" i="1"/>
  <c r="A10" i="1"/>
  <c r="A11" i="1"/>
  <c r="A8" i="2"/>
  <c r="A9" i="2" s="1"/>
  <c r="A10" i="2" s="1"/>
  <c r="A11" i="2" s="1"/>
  <c r="A12" i="2" s="1"/>
  <c r="A13" i="2" s="1"/>
  <c r="A14" i="2" s="1"/>
  <c r="A15" i="2" s="1"/>
  <c r="A16" i="2" s="1"/>
  <c r="A4" i="1"/>
  <c r="J5" i="1"/>
  <c r="J6" i="1"/>
  <c r="J7" i="1"/>
  <c r="J8" i="1"/>
  <c r="J9" i="1"/>
  <c r="J10" i="1"/>
  <c r="J11" i="1"/>
  <c r="I8" i="2"/>
  <c r="D5" i="1"/>
  <c r="D6" i="1"/>
  <c r="D7" i="1"/>
  <c r="D8" i="1"/>
  <c r="D9" i="1"/>
  <c r="D10" i="1"/>
  <c r="D11" i="1"/>
  <c r="D4" i="1"/>
  <c r="B5" i="1"/>
  <c r="B6" i="1"/>
  <c r="B7" i="1"/>
  <c r="B8" i="1"/>
  <c r="B9" i="1"/>
  <c r="B10" i="1"/>
  <c r="B11" i="1"/>
  <c r="B4" i="1"/>
  <c r="C17" i="2"/>
  <c r="F13" i="4" l="1"/>
  <c r="E14" i="1"/>
  <c r="I15" i="2"/>
  <c r="F11" i="4"/>
  <c r="F10" i="4"/>
  <c r="F9" i="4"/>
  <c r="F8" i="4"/>
  <c r="F7" i="4"/>
  <c r="F6" i="4"/>
  <c r="F5" i="4"/>
  <c r="C12" i="1"/>
  <c r="F4" i="4"/>
  <c r="C13" i="1"/>
  <c r="I11" i="2"/>
  <c r="C11" i="1"/>
  <c r="C10" i="1"/>
  <c r="C9" i="1"/>
  <c r="C8" i="1"/>
  <c r="C7" i="1"/>
  <c r="C6" i="1"/>
  <c r="C5" i="1"/>
  <c r="B14" i="1" l="1"/>
  <c r="G12" i="1" l="1"/>
  <c r="H12" i="1" s="1"/>
  <c r="I12" i="1" s="1"/>
  <c r="G13" i="1"/>
  <c r="H13" i="1" s="1"/>
  <c r="I13" i="1" s="1"/>
  <c r="G11" i="1"/>
  <c r="H11" i="1" s="1"/>
  <c r="G6" i="1"/>
  <c r="G4" i="1"/>
  <c r="G5" i="1"/>
  <c r="G10" i="1"/>
  <c r="H10" i="1" s="1"/>
  <c r="G8" i="1"/>
  <c r="H8" i="1" s="1"/>
  <c r="G7" i="1"/>
  <c r="H7" i="1" s="1"/>
  <c r="G9" i="1"/>
  <c r="H9" i="1" s="1"/>
  <c r="G15" i="4" l="1"/>
  <c r="H15" i="4" s="1"/>
  <c r="K13" i="1"/>
  <c r="G14" i="4"/>
  <c r="H14" i="4" s="1"/>
  <c r="K12" i="1"/>
  <c r="L13" i="1"/>
  <c r="L12" i="1"/>
  <c r="H5" i="1"/>
  <c r="I5" i="1" s="1"/>
  <c r="H6" i="1"/>
  <c r="I6" i="1" s="1"/>
  <c r="H4" i="1"/>
  <c r="G14" i="1"/>
  <c r="G6" i="4" l="1"/>
  <c r="K6" i="1"/>
  <c r="G5" i="4"/>
  <c r="H5" i="4" s="1"/>
  <c r="K5" i="1"/>
  <c r="H6" i="4"/>
  <c r="L6" i="1"/>
  <c r="L5" i="1"/>
  <c r="I7" i="1"/>
  <c r="G7" i="4" l="1"/>
  <c r="H7" i="4" s="1"/>
  <c r="K7" i="1"/>
  <c r="L7" i="1"/>
  <c r="I8" i="1"/>
  <c r="G10" i="4" l="1"/>
  <c r="G8" i="4"/>
  <c r="H8" i="4" s="1"/>
  <c r="K8" i="1"/>
  <c r="L8" i="1"/>
  <c r="I9" i="1"/>
  <c r="G11" i="4" l="1"/>
  <c r="G9" i="4"/>
  <c r="H9" i="4" s="1"/>
  <c r="K9" i="1"/>
  <c r="L9" i="1"/>
  <c r="I10" i="1"/>
  <c r="G12" i="4" l="1"/>
  <c r="K10" i="1"/>
  <c r="H10" i="4"/>
  <c r="L10" i="1"/>
  <c r="I11" i="1"/>
  <c r="G13" i="4" l="1"/>
  <c r="H13" i="4" s="1"/>
  <c r="K11" i="1"/>
  <c r="L11" i="1"/>
  <c r="H11" i="4"/>
  <c r="H12" i="4" l="1"/>
  <c r="C4" i="1"/>
  <c r="I4" i="1"/>
  <c r="G4" i="4" s="1"/>
  <c r="K4" i="1" l="1"/>
  <c r="L4" i="1"/>
  <c r="H4" i="4" l="1"/>
  <c r="H16" i="4" s="1"/>
</calcChain>
</file>

<file path=xl/sharedStrings.xml><?xml version="1.0" encoding="utf-8"?>
<sst xmlns="http://schemas.openxmlformats.org/spreadsheetml/2006/main" count="61" uniqueCount="50">
  <si>
    <t>محصول</t>
  </si>
  <si>
    <t>تعداد فروش</t>
  </si>
  <si>
    <t>رولت 21عددی سابینا</t>
  </si>
  <si>
    <t>رولت21عددی شیان</t>
  </si>
  <si>
    <t>تعداد/مقدار تولید</t>
  </si>
  <si>
    <t>مواد مصرفی</t>
  </si>
  <si>
    <t>م.م هر واحد</t>
  </si>
  <si>
    <t>دستمزد</t>
  </si>
  <si>
    <t>سربار</t>
  </si>
  <si>
    <t>میانگین فروش هر واحد</t>
  </si>
  <si>
    <t>وضعیت</t>
  </si>
  <si>
    <t>سود/زیان(یک واحد)</t>
  </si>
  <si>
    <t>مبلغ کل فروش</t>
  </si>
  <si>
    <t>ما به التفاوت فروش و تولید</t>
  </si>
  <si>
    <t>سود(زیان) دوره</t>
  </si>
  <si>
    <t>سهم هر واحد</t>
  </si>
  <si>
    <t>سهم از هزینه تبدیل هر واحد</t>
  </si>
  <si>
    <t>سود(زيان)</t>
  </si>
  <si>
    <t>هزينه متغير</t>
  </si>
  <si>
    <t>هزينه ثابت</t>
  </si>
  <si>
    <t>بهاي تمام شده(واحد)</t>
  </si>
  <si>
    <t>جمع</t>
  </si>
  <si>
    <t>مواد مصرفي هر واحد</t>
  </si>
  <si>
    <t>ساير هزينه هاي پيش بيني نشده</t>
  </si>
  <si>
    <t>جمع هزينه هاي تبديل</t>
  </si>
  <si>
    <t>ميانگين قيمت فروش</t>
  </si>
  <si>
    <t>سود مورد انتظار</t>
  </si>
  <si>
    <t>رديف</t>
  </si>
  <si>
    <t>نام كالاي شماره 1</t>
  </si>
  <si>
    <t>نام كالاي شماره 2</t>
  </si>
  <si>
    <t>نام كالاي شماره 3</t>
  </si>
  <si>
    <t>نام كالاي شماره 4</t>
  </si>
  <si>
    <t>نام كالاي شماره 5</t>
  </si>
  <si>
    <t>نام كالاي شماره 6</t>
  </si>
  <si>
    <t>نام كالاي شماره 7</t>
  </si>
  <si>
    <t>نام كالاي شماره 8</t>
  </si>
  <si>
    <t>نام كالاي شماره 9</t>
  </si>
  <si>
    <t>نام كالاي شماره 10</t>
  </si>
  <si>
    <t>جدول ميزان فروش در نقطه سر به سر</t>
  </si>
  <si>
    <t>جدول ميزان فروش در سود مورد انتظار</t>
  </si>
  <si>
    <t>ميزان فروش در سود مورد انتظار</t>
  </si>
  <si>
    <t>ميزان فروش در نقطه سر به سر</t>
  </si>
  <si>
    <t>كاري از شركت حسابگران مبتكر كردستان</t>
  </si>
  <si>
    <t xml:space="preserve">جدول ميزان هزينه هاي تبديل </t>
  </si>
  <si>
    <t>جدول اطلاعات پايه</t>
  </si>
  <si>
    <t>تعداد/مقدار فروش</t>
  </si>
  <si>
    <t xml:space="preserve">خلاصه سود و زیان </t>
  </si>
  <si>
    <t>بهاي تمام شده(كلي)</t>
  </si>
  <si>
    <t>محاسبه بهاي تمام شده ؛ ميزان سود هر واحد و سود مورد انتظار</t>
  </si>
  <si>
    <t xml:space="preserve">بهای تمام شده محصولات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</si>
</sst>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b/>
      <sz val="12"/>
      <color theme="1"/>
      <name val="2  Nazanin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2  Nazanin"/>
      <charset val="178"/>
    </font>
    <font>
      <b/>
      <sz val="10"/>
      <color theme="1"/>
      <name val="2  Nazanin"/>
      <charset val="178"/>
    </font>
    <font>
      <u/>
      <sz val="11"/>
      <color theme="10"/>
      <name val="Calibri"/>
      <family val="2"/>
      <charset val="178"/>
      <scheme val="minor"/>
    </font>
    <font>
      <b/>
      <sz val="8"/>
      <color theme="1"/>
      <name val="2  Nazanin"/>
      <charset val="178"/>
    </font>
    <font>
      <b/>
      <sz val="12"/>
      <color theme="1"/>
      <name val="B Nazanin"/>
      <charset val="178"/>
    </font>
    <font>
      <b/>
      <sz val="14"/>
      <color theme="1"/>
      <name val="2  Nazanin"/>
      <charset val="178"/>
    </font>
    <font>
      <u/>
      <sz val="12"/>
      <color theme="10"/>
      <name val="2  Nazanin"/>
      <charset val="178"/>
    </font>
    <font>
      <u/>
      <sz val="14"/>
      <color theme="10"/>
      <name val="2 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D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8" fontId="2" fillId="0" borderId="16" xfId="0" applyNumberFormat="1" applyFont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distributed" shrinkToFit="1"/>
    </xf>
    <xf numFmtId="3" fontId="4" fillId="3" borderId="19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8" fontId="4" fillId="5" borderId="11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3" fontId="2" fillId="0" borderId="28" xfId="0" applyNumberFormat="1" applyFont="1" applyBorder="1" applyAlignment="1" applyProtection="1">
      <alignment horizontal="center"/>
    </xf>
    <xf numFmtId="0" fontId="11" fillId="0" borderId="0" xfId="1" applyFont="1" applyAlignment="1">
      <alignment vertical="center"/>
    </xf>
    <xf numFmtId="3" fontId="2" fillId="0" borderId="6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2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 wrapText="1"/>
    </xf>
    <xf numFmtId="3" fontId="6" fillId="6" borderId="30" xfId="0" applyNumberFormat="1" applyFont="1" applyFill="1" applyBorder="1" applyAlignment="1">
      <alignment horizontal="center" vertical="center" wrapText="1"/>
    </xf>
    <xf numFmtId="3" fontId="2" fillId="6" borderId="32" xfId="0" applyNumberFormat="1" applyFont="1" applyFill="1" applyBorder="1" applyAlignment="1">
      <alignment horizontal="center" vertical="center"/>
    </xf>
    <xf numFmtId="3" fontId="2" fillId="6" borderId="33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 wrapText="1"/>
    </xf>
    <xf numFmtId="3" fontId="6" fillId="6" borderId="26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D"/>
      <color rgb="FFFB1E19"/>
      <color rgb="FFFD86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1587;&#1608;&#1583; &#1605;&#1608;&#1585;&#1583; &#1575;&#1606;&#1578;&#1592;&#1575;&#1585;'!A1"/><Relationship Id="rId7" Type="http://schemas.openxmlformats.org/officeDocument/2006/relationships/image" Target="../media/image1.jpeg"/><Relationship Id="rId2" Type="http://schemas.openxmlformats.org/officeDocument/2006/relationships/hyperlink" Target="#'&#1580;&#1583;&#1608;&#1604; &#1605;&#1610;&#1586;&#1575;&#1606; &#1607;&#1586;&#1610;&#1606;&#1607; &#1607;&#1575;&#1610; &#1578;&#1576;&#1583;&#1610;&#1604;'!A1"/><Relationship Id="rId1" Type="http://schemas.openxmlformats.org/officeDocument/2006/relationships/hyperlink" Target="#'&#1606;&#1602;&#1591;&#1607; &#1587;&#1585; &#1576;&#1607; &#1587;&#1585;'!A1"/><Relationship Id="rId6" Type="http://schemas.openxmlformats.org/officeDocument/2006/relationships/hyperlink" Target="http://www.hesabgaran20.mihanblog.com/" TargetMode="External"/><Relationship Id="rId5" Type="http://schemas.openxmlformats.org/officeDocument/2006/relationships/hyperlink" Target="#'&#1582;&#1604;&#1575;&#1589;&#1607; &#1587;&#1608;&#1583;&#1608; &#1586;&#1610;&#1575;&#1606; '!A1"/><Relationship Id="rId4" Type="http://schemas.openxmlformats.org/officeDocument/2006/relationships/hyperlink" Target="#'&#1587;&#1608;&#1583;&#1608; &#1586;&#1610;&#1575;&#1606; &#1607;&#1585; &#1608;&#1575;&#1581;&#158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2</xdr:row>
      <xdr:rowOff>57150</xdr:rowOff>
    </xdr:from>
    <xdr:to>
      <xdr:col>9</xdr:col>
      <xdr:colOff>28575</xdr:colOff>
      <xdr:row>11</xdr:row>
      <xdr:rowOff>95251</xdr:rowOff>
    </xdr:to>
    <xdr:sp macro="" textlink="">
      <xdr:nvSpPr>
        <xdr:cNvPr id="2" name="Round Diagonal Corner Rectangle 1"/>
        <xdr:cNvSpPr/>
      </xdr:nvSpPr>
      <xdr:spPr>
        <a:xfrm>
          <a:off x="11229946425" y="600075"/>
          <a:ext cx="5286376" cy="1666876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endParaRPr lang="fa-IR" sz="800" b="1">
            <a:solidFill>
              <a:schemeClr val="dk1"/>
            </a:solidFill>
            <a:latin typeface="+mn-lt"/>
            <a:ea typeface="+mn-ea"/>
            <a:cs typeface="2  Nazanin" pitchFamily="2" charset="-78"/>
          </a:endParaRP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فروش درسود</a:t>
          </a:r>
          <a:r>
            <a:rPr lang="fa-IR" sz="1400" b="1" baseline="0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مورد انتظار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2  Nazanin" pitchFamily="2" charset="-78"/>
            </a:rPr>
            <a:t>: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</a:t>
          </a:r>
          <a:r>
            <a:rPr lang="fa-IR" sz="1400" b="1">
              <a:solidFill>
                <a:schemeClr val="tx1"/>
              </a:solidFill>
              <a:cs typeface="2  Nazanin" pitchFamily="2" charset="-78"/>
            </a:rPr>
            <a:t>در</a:t>
          </a:r>
          <a:r>
            <a:rPr lang="fa-IR" sz="1400" b="1">
              <a:solidFill>
                <a:schemeClr val="dk1"/>
              </a:solidFill>
              <a:cs typeface="2  Nazanin" pitchFamily="2" charset="-78"/>
            </a:rPr>
            <a:t>اين</a:t>
          </a:r>
          <a:r>
            <a:rPr lang="fa-IR" sz="1400" b="1" baseline="0">
              <a:solidFill>
                <a:schemeClr val="dk1"/>
              </a:solidFill>
              <a:cs typeface="2  Nazanin" pitchFamily="2" charset="-78"/>
            </a:rPr>
            <a:t> جدول ميزان سودي كه مورد انتظار مديريت است ثبت و جدول ميزان فروشي كه لازم باشد تا به سود مورد نظر برسيم را نمايش مي دهد.</a:t>
          </a:r>
          <a:endParaRPr lang="fa-IR" sz="1400" b="1">
            <a:cs typeface="2  Nazanin" pitchFamily="2" charset="-78"/>
          </a:endParaRPr>
        </a:p>
      </xdr:txBody>
    </xdr:sp>
    <xdr:clientData/>
  </xdr:twoCellAnchor>
  <xdr:twoCellAnchor>
    <xdr:from>
      <xdr:col>6</xdr:col>
      <xdr:colOff>323850</xdr:colOff>
      <xdr:row>13</xdr:row>
      <xdr:rowOff>66675</xdr:rowOff>
    </xdr:from>
    <xdr:to>
      <xdr:col>9</xdr:col>
      <xdr:colOff>48185</xdr:colOff>
      <xdr:row>18</xdr:row>
      <xdr:rowOff>2241</xdr:rowOff>
    </xdr:to>
    <xdr:sp macro="" textlink="">
      <xdr:nvSpPr>
        <xdr:cNvPr id="3" name="Flowchart: Multidocument 2">
          <a:hlinkClick xmlns:r="http://schemas.openxmlformats.org/officeDocument/2006/relationships" r:id="rId1"/>
        </xdr:cNvPr>
        <xdr:cNvSpPr/>
      </xdr:nvSpPr>
      <xdr:spPr>
        <a:xfrm>
          <a:off x="11229926815" y="2600325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3</xdr:row>
      <xdr:rowOff>57149</xdr:rowOff>
    </xdr:from>
    <xdr:to>
      <xdr:col>9</xdr:col>
      <xdr:colOff>123825</xdr:colOff>
      <xdr:row>14</xdr:row>
      <xdr:rowOff>142875</xdr:rowOff>
    </xdr:to>
    <xdr:sp macro="" textlink="">
      <xdr:nvSpPr>
        <xdr:cNvPr id="3" name="Round Diagonal Corner Rectangle 2"/>
        <xdr:cNvSpPr/>
      </xdr:nvSpPr>
      <xdr:spPr>
        <a:xfrm>
          <a:off x="11229851175" y="2867024"/>
          <a:ext cx="5381626" cy="2076451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r>
            <a:rPr lang="fa-IR" sz="1400" b="1">
              <a:solidFill>
                <a:schemeClr val="dk1"/>
              </a:solidFill>
              <a:latin typeface="+mn-lt"/>
              <a:ea typeface="+mn-ea"/>
              <a:cs typeface="2  Nazanin" pitchFamily="2" charset="-78"/>
            </a:rPr>
            <a:t>نقطه سر به سر نقطه ايي است كه ميزان سود و زيان با هم برابر باشد.</a:t>
          </a:r>
        </a:p>
        <a:p>
          <a:pPr algn="r" rtl="1"/>
          <a:endParaRPr lang="fa-IR" sz="800" b="1">
            <a:solidFill>
              <a:schemeClr val="dk1"/>
            </a:solidFill>
            <a:latin typeface="+mn-lt"/>
            <a:ea typeface="+mn-ea"/>
            <a:cs typeface="2  Nazanin" pitchFamily="2" charset="-78"/>
          </a:endParaRP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فروش در نقطه سر به 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2  Nazanin" pitchFamily="2" charset="-78"/>
            </a:rPr>
            <a:t>سر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2  Nazanin" pitchFamily="2" charset="-78"/>
            </a:rPr>
            <a:t>: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</a:t>
          </a:r>
          <a:r>
            <a:rPr lang="fa-IR" sz="1400" b="1">
              <a:cs typeface="2  Nazanin" pitchFamily="2" charset="-78"/>
            </a:rPr>
            <a:t>اين جدول بيانگر آن است كه شركت با چه مقدار/تعداد فروش  درآمد و هزينه ايي برابر دارد و به عبارت</a:t>
          </a:r>
          <a:r>
            <a:rPr lang="fa-IR" sz="1400" b="1" baseline="0">
              <a:cs typeface="2  Nazanin" pitchFamily="2" charset="-78"/>
            </a:rPr>
            <a:t> ديگر نه سود دارد و نه زيان.</a:t>
          </a:r>
          <a:endParaRPr lang="fa-IR" sz="1400" b="1">
            <a:cs typeface="2  Nazanin" pitchFamily="2" charset="-78"/>
          </a:endParaRPr>
        </a:p>
      </xdr:txBody>
    </xdr:sp>
    <xdr:clientData/>
  </xdr:twoCellAnchor>
  <xdr:twoCellAnchor>
    <xdr:from>
      <xdr:col>6</xdr:col>
      <xdr:colOff>400050</xdr:colOff>
      <xdr:row>16</xdr:row>
      <xdr:rowOff>123825</xdr:rowOff>
    </xdr:from>
    <xdr:to>
      <xdr:col>9</xdr:col>
      <xdr:colOff>124385</xdr:colOff>
      <xdr:row>21</xdr:row>
      <xdr:rowOff>59391</xdr:rowOff>
    </xdr:to>
    <xdr:sp macro="" textlink="">
      <xdr:nvSpPr>
        <xdr:cNvPr id="4" name="Flowchart: Multidocument 3">
          <a:hlinkClick xmlns:r="http://schemas.openxmlformats.org/officeDocument/2006/relationships" r:id="rId1"/>
        </xdr:cNvPr>
        <xdr:cNvSpPr/>
      </xdr:nvSpPr>
      <xdr:spPr>
        <a:xfrm>
          <a:off x="11229850615" y="3019425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133349</xdr:rowOff>
    </xdr:from>
    <xdr:to>
      <xdr:col>9</xdr:col>
      <xdr:colOff>352425</xdr:colOff>
      <xdr:row>16</xdr:row>
      <xdr:rowOff>104774</xdr:rowOff>
    </xdr:to>
    <xdr:sp macro="" textlink="">
      <xdr:nvSpPr>
        <xdr:cNvPr id="3" name="Round Diagonal Corner Rectangle 2"/>
        <xdr:cNvSpPr/>
      </xdr:nvSpPr>
      <xdr:spPr>
        <a:xfrm>
          <a:off x="11229622575" y="495299"/>
          <a:ext cx="5286375" cy="2505075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r>
            <a:rPr lang="fa-IR" sz="1400" b="1">
              <a:cs typeface="2  Nazanin" pitchFamily="2" charset="-78"/>
            </a:rPr>
            <a:t>هزينه تبديل</a:t>
          </a:r>
          <a:r>
            <a:rPr lang="fa-IR" sz="1400" b="1" baseline="0">
              <a:cs typeface="2  Nazanin" pitchFamily="2" charset="-78"/>
            </a:rPr>
            <a:t> به</a:t>
          </a:r>
          <a:r>
            <a:rPr lang="fa-IR" sz="1400" b="1">
              <a:cs typeface="2  Nazanin" pitchFamily="2" charset="-78"/>
            </a:rPr>
            <a:t> آيتم هايي اطلاق مي شود كه جهت تبديل مواد به محصول نهايي لازم است.كه شامل دستمزد و سربار مي گردد.</a:t>
          </a: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هزينه هاي تبديل: </a:t>
          </a:r>
        </a:p>
        <a:p>
          <a:pPr algn="r" rtl="1"/>
          <a:r>
            <a:rPr lang="fa-IR" sz="1400" b="1">
              <a:cs typeface="2  Nazanin" pitchFamily="2" charset="-78"/>
            </a:rPr>
            <a:t>در اين جدول ميزان دستمزد و سربار كه در طول مدت يك ماه صورت گرفته است ثبت مي شود و در صورت احتمال وجود هزينه هاي پيش بيني نشده ميزان آن را در قسمت مربوطه ثبت مي نماييم.</a:t>
          </a:r>
        </a:p>
      </xdr:txBody>
    </xdr:sp>
    <xdr:clientData/>
  </xdr:twoCellAnchor>
  <xdr:twoCellAnchor>
    <xdr:from>
      <xdr:col>6</xdr:col>
      <xdr:colOff>581025</xdr:colOff>
      <xdr:row>17</xdr:row>
      <xdr:rowOff>123825</xdr:rowOff>
    </xdr:from>
    <xdr:to>
      <xdr:col>9</xdr:col>
      <xdr:colOff>305360</xdr:colOff>
      <xdr:row>22</xdr:row>
      <xdr:rowOff>59391</xdr:rowOff>
    </xdr:to>
    <xdr:sp macro="" textlink="">
      <xdr:nvSpPr>
        <xdr:cNvPr id="5" name="Flowchart: Multidocument 4">
          <a:hlinkClick xmlns:r="http://schemas.openxmlformats.org/officeDocument/2006/relationships" r:id="rId1"/>
        </xdr:cNvPr>
        <xdr:cNvSpPr/>
      </xdr:nvSpPr>
      <xdr:spPr>
        <a:xfrm>
          <a:off x="11229669640" y="3200400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1247780</xdr:colOff>
      <xdr:row>16</xdr:row>
      <xdr:rowOff>156883</xdr:rowOff>
    </xdr:from>
    <xdr:to>
      <xdr:col>7</xdr:col>
      <xdr:colOff>1724026</xdr:colOff>
      <xdr:row>19</xdr:row>
      <xdr:rowOff>161925</xdr:rowOff>
    </xdr:to>
    <xdr:sp macro="" textlink="">
      <xdr:nvSpPr>
        <xdr:cNvPr id="3" name="Flowchart: Multidocument 2">
          <a:hlinkClick xmlns:r="http://schemas.openxmlformats.org/officeDocument/2006/relationships" r:id="rId1"/>
        </xdr:cNvPr>
        <xdr:cNvSpPr/>
      </xdr:nvSpPr>
      <xdr:spPr>
        <a:xfrm>
          <a:off x="11231098949" y="4700308"/>
          <a:ext cx="1933571" cy="948017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280149</xdr:colOff>
      <xdr:row>15</xdr:row>
      <xdr:rowOff>235324</xdr:rowOff>
    </xdr:from>
    <xdr:to>
      <xdr:col>11</xdr:col>
      <xdr:colOff>381002</xdr:colOff>
      <xdr:row>18</xdr:row>
      <xdr:rowOff>212912</xdr:rowOff>
    </xdr:to>
    <xdr:sp macro="" textlink="">
      <xdr:nvSpPr>
        <xdr:cNvPr id="2" name="Flowchart: Multidocument 1">
          <a:hlinkClick xmlns:r="http://schemas.openxmlformats.org/officeDocument/2006/relationships" r:id="rId1"/>
        </xdr:cNvPr>
        <xdr:cNvSpPr/>
      </xdr:nvSpPr>
      <xdr:spPr>
        <a:xfrm>
          <a:off x="11191415557" y="4628030"/>
          <a:ext cx="1848970" cy="918882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57148</xdr:colOff>
      <xdr:row>12</xdr:row>
      <xdr:rowOff>123824</xdr:rowOff>
    </xdr:from>
    <xdr:to>
      <xdr:col>9</xdr:col>
      <xdr:colOff>628650</xdr:colOff>
      <xdr:row>13</xdr:row>
      <xdr:rowOff>104775</xdr:rowOff>
    </xdr:to>
    <xdr:cxnSp macro="">
      <xdr:nvCxnSpPr>
        <xdr:cNvPr id="3" name="Elbow Connector 2"/>
        <xdr:cNvCxnSpPr/>
      </xdr:nvCxnSpPr>
      <xdr:spPr>
        <a:xfrm rot="10800000" flipV="1">
          <a:off x="11230032150" y="3086099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</xdr:row>
      <xdr:rowOff>152400</xdr:rowOff>
    </xdr:from>
    <xdr:to>
      <xdr:col>9</xdr:col>
      <xdr:colOff>628652</xdr:colOff>
      <xdr:row>4</xdr:row>
      <xdr:rowOff>123826</xdr:rowOff>
    </xdr:to>
    <xdr:cxnSp macro="">
      <xdr:nvCxnSpPr>
        <xdr:cNvPr id="7" name="Elbow Connector 6"/>
        <xdr:cNvCxnSpPr/>
      </xdr:nvCxnSpPr>
      <xdr:spPr>
        <a:xfrm rot="10800000" flipV="1">
          <a:off x="11230032148" y="704850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66677</xdr:colOff>
      <xdr:row>9</xdr:row>
      <xdr:rowOff>95250</xdr:rowOff>
    </xdr:from>
    <xdr:to>
      <xdr:col>9</xdr:col>
      <xdr:colOff>638179</xdr:colOff>
      <xdr:row>10</xdr:row>
      <xdr:rowOff>76201</xdr:rowOff>
    </xdr:to>
    <xdr:cxnSp macro="">
      <xdr:nvCxnSpPr>
        <xdr:cNvPr id="8" name="Elbow Connector 7"/>
        <xdr:cNvCxnSpPr/>
      </xdr:nvCxnSpPr>
      <xdr:spPr>
        <a:xfrm rot="10800000" flipV="1">
          <a:off x="11230022621" y="2219325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10</xdr:row>
      <xdr:rowOff>9526</xdr:rowOff>
    </xdr:from>
    <xdr:to>
      <xdr:col>10</xdr:col>
      <xdr:colOff>628650</xdr:colOff>
      <xdr:row>11</xdr:row>
      <xdr:rowOff>9525</xdr:rowOff>
    </xdr:to>
    <xdr:sp macro="" textlink="">
      <xdr:nvSpPr>
        <xdr:cNvPr id="9" name="Rounded Rectangle 8">
          <a:hlinkClick xmlns:r="http://schemas.openxmlformats.org/officeDocument/2006/relationships" r:id="rId1"/>
        </xdr:cNvPr>
        <xdr:cNvSpPr/>
      </xdr:nvSpPr>
      <xdr:spPr>
        <a:xfrm>
          <a:off x="11228660550" y="2514601"/>
          <a:ext cx="666750" cy="2762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9</xdr:col>
      <xdr:colOff>676275</xdr:colOff>
      <xdr:row>4</xdr:row>
      <xdr:rowOff>9525</xdr:rowOff>
    </xdr:from>
    <xdr:to>
      <xdr:col>10</xdr:col>
      <xdr:colOff>638175</xdr:colOff>
      <xdr:row>5</xdr:row>
      <xdr:rowOff>57149</xdr:rowOff>
    </xdr:to>
    <xdr:sp macro="" textlink="">
      <xdr:nvSpPr>
        <xdr:cNvPr id="12" name="Rounded Rectangle 11">
          <a:hlinkClick xmlns:r="http://schemas.openxmlformats.org/officeDocument/2006/relationships" r:id="rId2"/>
        </xdr:cNvPr>
        <xdr:cNvSpPr/>
      </xdr:nvSpPr>
      <xdr:spPr>
        <a:xfrm>
          <a:off x="11228651025" y="847725"/>
          <a:ext cx="647700" cy="3238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9</xdr:col>
      <xdr:colOff>657225</xdr:colOff>
      <xdr:row>12</xdr:row>
      <xdr:rowOff>257175</xdr:rowOff>
    </xdr:from>
    <xdr:to>
      <xdr:col>10</xdr:col>
      <xdr:colOff>647700</xdr:colOff>
      <xdr:row>14</xdr:row>
      <xdr:rowOff>19050</xdr:rowOff>
    </xdr:to>
    <xdr:sp macro="" textlink="">
      <xdr:nvSpPr>
        <xdr:cNvPr id="13" name="Rounded Rectangle 12">
          <a:hlinkClick xmlns:r="http://schemas.openxmlformats.org/officeDocument/2006/relationships" r:id="rId3"/>
        </xdr:cNvPr>
        <xdr:cNvSpPr/>
      </xdr:nvSpPr>
      <xdr:spPr>
        <a:xfrm>
          <a:off x="11229327300" y="3324225"/>
          <a:ext cx="676275" cy="304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7</xdr:col>
      <xdr:colOff>74617</xdr:colOff>
      <xdr:row>16</xdr:row>
      <xdr:rowOff>19050</xdr:rowOff>
    </xdr:from>
    <xdr:to>
      <xdr:col>7</xdr:col>
      <xdr:colOff>1331916</xdr:colOff>
      <xdr:row>18</xdr:row>
      <xdr:rowOff>209550</xdr:rowOff>
    </xdr:to>
    <xdr:sp macro="" textlink="">
      <xdr:nvSpPr>
        <xdr:cNvPr id="14" name="Round Diagonal Corner Rectangle 13">
          <a:hlinkClick xmlns:r="http://schemas.openxmlformats.org/officeDocument/2006/relationships" r:id="rId4"/>
        </xdr:cNvPr>
        <xdr:cNvSpPr/>
      </xdr:nvSpPr>
      <xdr:spPr>
        <a:xfrm>
          <a:off x="11179573459" y="4202113"/>
          <a:ext cx="1257299" cy="746125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جدول بهاي تمام شده</a:t>
          </a:r>
        </a:p>
      </xdr:txBody>
    </xdr:sp>
    <xdr:clientData/>
  </xdr:twoCellAnchor>
  <xdr:twoCellAnchor>
    <xdr:from>
      <xdr:col>7</xdr:col>
      <xdr:colOff>1579558</xdr:colOff>
      <xdr:row>16</xdr:row>
      <xdr:rowOff>28575</xdr:rowOff>
    </xdr:from>
    <xdr:to>
      <xdr:col>8</xdr:col>
      <xdr:colOff>1112833</xdr:colOff>
      <xdr:row>18</xdr:row>
      <xdr:rowOff>247650</xdr:rowOff>
    </xdr:to>
    <xdr:sp macro="" textlink="">
      <xdr:nvSpPr>
        <xdr:cNvPr id="15" name="Round Diagonal Corner Rectangle 14">
          <a:hlinkClick xmlns:r="http://schemas.openxmlformats.org/officeDocument/2006/relationships" r:id="rId5"/>
        </xdr:cNvPr>
        <xdr:cNvSpPr/>
      </xdr:nvSpPr>
      <xdr:spPr>
        <a:xfrm>
          <a:off x="11178078042" y="4211638"/>
          <a:ext cx="1247775" cy="774700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جدول خلاصه سود و زيان</a:t>
          </a:r>
        </a:p>
      </xdr:txBody>
    </xdr:sp>
    <xdr:clientData/>
  </xdr:twoCellAnchor>
  <xdr:twoCellAnchor editAs="oneCell">
    <xdr:from>
      <xdr:col>9</xdr:col>
      <xdr:colOff>238127</xdr:colOff>
      <xdr:row>16</xdr:row>
      <xdr:rowOff>108774</xdr:rowOff>
    </xdr:from>
    <xdr:to>
      <xdr:col>10</xdr:col>
      <xdr:colOff>605680</xdr:colOff>
      <xdr:row>18</xdr:row>
      <xdr:rowOff>190500</xdr:rowOff>
    </xdr:to>
    <xdr:pic>
      <xdr:nvPicPr>
        <xdr:cNvPr id="2" name="Picture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696071" y="4291837"/>
          <a:ext cx="1050177" cy="63735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glow rad="101600">
            <a:schemeClr val="accent3">
              <a:satMod val="175000"/>
              <a:alpha val="40000"/>
            </a:schemeClr>
          </a:glow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esabgaran20.mihanblog.com/" TargetMode="External"/><Relationship Id="rId1" Type="http://schemas.openxmlformats.org/officeDocument/2006/relationships/hyperlink" Target="http://www.hesabgaran20.mihanblog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hesabgaran20.mihanblog.com/" TargetMode="External"/><Relationship Id="rId1" Type="http://schemas.openxmlformats.org/officeDocument/2006/relationships/hyperlink" Target="http://www.hesabgaran20.mihanblog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esabgaran20.mihanblog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esabgaran20.mihanblog.com/" TargetMode="External"/><Relationship Id="rId1" Type="http://schemas.openxmlformats.org/officeDocument/2006/relationships/hyperlink" Target="http://www.hesabgaran20.mihanblog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hesabgaran20.mihanblog.com/" TargetMode="External"/><Relationship Id="rId1" Type="http://schemas.openxmlformats.org/officeDocument/2006/relationships/hyperlink" Target="http://www.hesabgaran20.mihanblog.com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rightToLeft="1" zoomScale="115" zoomScaleNormal="115" workbookViewId="0">
      <selection activeCell="J24" sqref="J24"/>
    </sheetView>
  </sheetViews>
  <sheetFormatPr defaultRowHeight="15"/>
  <sheetData>
    <row r="1" spans="1:10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/>
      <c r="B2" s="56"/>
      <c r="C2" s="56"/>
      <c r="D2" s="56"/>
      <c r="E2" s="56"/>
      <c r="F2" s="56"/>
      <c r="G2" s="56"/>
      <c r="H2" s="56"/>
      <c r="I2" s="56"/>
      <c r="J2" s="56"/>
    </row>
    <row r="20" spans="2:10">
      <c r="B20" s="57" t="s">
        <v>42</v>
      </c>
      <c r="C20" s="57"/>
      <c r="D20" s="57"/>
      <c r="E20" s="57"/>
      <c r="F20" s="57"/>
      <c r="G20" s="57"/>
      <c r="H20" s="57"/>
      <c r="I20" s="54"/>
      <c r="J20" s="54"/>
    </row>
  </sheetData>
  <sheetProtection password="CC1F" sheet="1" objects="1" scenarios="1"/>
  <mergeCells count="2">
    <mergeCell ref="A1:J2"/>
    <mergeCell ref="B20:H20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3"/>
  <sheetViews>
    <sheetView rightToLeft="1" zoomScale="115" zoomScaleNormal="115" workbookViewId="0">
      <selection activeCell="D23" sqref="D23:J23"/>
    </sheetView>
  </sheetViews>
  <sheetFormatPr defaultRowHeight="15"/>
  <sheetData>
    <row r="2" spans="1:10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23" spans="4:10">
      <c r="D23" s="57" t="s">
        <v>42</v>
      </c>
      <c r="E23" s="57"/>
      <c r="F23" s="57"/>
      <c r="G23" s="57"/>
      <c r="H23" s="57"/>
      <c r="I23" s="57"/>
      <c r="J23" s="57"/>
    </row>
  </sheetData>
  <sheetProtection password="CC1F" sheet="1" objects="1" scenarios="1"/>
  <mergeCells count="2">
    <mergeCell ref="A2:J3"/>
    <mergeCell ref="D23:J23"/>
  </mergeCells>
  <hyperlinks>
    <hyperlink ref="D23:J23" r:id="rId1" display="كاري از شركت حسابگران مبتكر كردستان"/>
    <hyperlink ref="D23:G23" r:id="rId2" display="كاري از شركت حسابگران مبتكر كردستان"/>
  </hyperlinks>
  <pageMargins left="0.7" right="0.7" top="0.75" bottom="0.75" header="0.3" footer="0.3"/>
  <pageSetup paperSize="9" orientation="landscape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rightToLeft="1" topLeftCell="A13" zoomScale="115" zoomScaleNormal="115" workbookViewId="0">
      <selection sqref="A1:J2"/>
    </sheetView>
  </sheetViews>
  <sheetFormatPr defaultRowHeight="15"/>
  <sheetData>
    <row r="1" spans="1:10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/>
      <c r="B2" s="56"/>
      <c r="C2" s="56"/>
      <c r="D2" s="56"/>
      <c r="E2" s="56"/>
      <c r="F2" s="56"/>
      <c r="G2" s="56"/>
      <c r="H2" s="56"/>
      <c r="I2" s="56"/>
      <c r="J2" s="56"/>
    </row>
    <row r="24" spans="3:9">
      <c r="C24" s="57" t="s">
        <v>42</v>
      </c>
      <c r="D24" s="57"/>
      <c r="E24" s="57"/>
      <c r="F24" s="57"/>
      <c r="G24" s="57"/>
      <c r="H24" s="57"/>
      <c r="I24" s="57"/>
    </row>
  </sheetData>
  <sheetProtection password="CC1F" sheet="1" objects="1" scenarios="1"/>
  <mergeCells count="2">
    <mergeCell ref="A1:J2"/>
    <mergeCell ref="C24:I24"/>
  </mergeCells>
  <hyperlinks>
    <hyperlink ref="C24:F24" r:id="rId1" display="كاري از شركت حسابگران مبتكر كردستان"/>
    <hyperlink ref="C24:I24" r:id="rId2" display="كاري از شركت حسابگران مبتكر كردستان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1"/>
  <sheetViews>
    <sheetView rightToLeft="1" topLeftCell="A7" zoomScaleNormal="100" workbookViewId="0"/>
  </sheetViews>
  <sheetFormatPr defaultColWidth="9" defaultRowHeight="24.95" customHeight="1"/>
  <cols>
    <col min="1" max="1" width="4.7109375" style="4" customWidth="1"/>
    <col min="2" max="2" width="18.42578125" style="4" customWidth="1"/>
    <col min="3" max="3" width="6.85546875" style="4" customWidth="1"/>
    <col min="4" max="4" width="12.140625" style="4" customWidth="1"/>
    <col min="5" max="5" width="13.28515625" style="4" customWidth="1"/>
    <col min="6" max="6" width="13.140625" style="4" customWidth="1"/>
    <col min="7" max="7" width="19.140625" style="4" customWidth="1"/>
    <col min="8" max="8" width="23.28515625" style="4" customWidth="1"/>
    <col min="9" max="9" width="11.42578125" style="4" customWidth="1"/>
    <col min="10" max="10" width="9.140625" style="4" customWidth="1"/>
    <col min="11" max="11" width="8.7109375" style="4" customWidth="1"/>
    <col min="12" max="12" width="13.42578125" style="4" bestFit="1" customWidth="1"/>
    <col min="13" max="13" width="7.42578125" style="4" customWidth="1"/>
    <col min="14" max="16384" width="9" style="4"/>
  </cols>
  <sheetData>
    <row r="1" spans="2:13" ht="24.95" customHeight="1" thickBot="1">
      <c r="B1" s="28"/>
      <c r="C1" s="29"/>
      <c r="D1" s="26"/>
      <c r="E1" s="26"/>
      <c r="F1" s="26"/>
      <c r="G1" s="26"/>
      <c r="H1" s="27"/>
      <c r="I1" s="26"/>
      <c r="J1" s="29"/>
      <c r="K1" s="29"/>
      <c r="L1" s="29"/>
      <c r="M1" s="28"/>
    </row>
    <row r="2" spans="2:13" ht="24.95" customHeight="1" thickTop="1" thickBot="1">
      <c r="B2" s="59" t="s">
        <v>46</v>
      </c>
      <c r="C2" s="60"/>
      <c r="D2" s="60"/>
      <c r="E2" s="60"/>
      <c r="F2" s="60"/>
      <c r="G2" s="60"/>
      <c r="H2" s="61"/>
      <c r="I2" s="7"/>
      <c r="J2" s="7"/>
    </row>
    <row r="3" spans="2:13" ht="36" customHeight="1" thickBot="1">
      <c r="B3" s="62" t="s">
        <v>0</v>
      </c>
      <c r="C3" s="63"/>
      <c r="D3" s="47" t="s">
        <v>1</v>
      </c>
      <c r="E3" s="48" t="s">
        <v>13</v>
      </c>
      <c r="F3" s="49" t="s">
        <v>12</v>
      </c>
      <c r="G3" s="47" t="s">
        <v>47</v>
      </c>
      <c r="H3" s="50" t="s">
        <v>17</v>
      </c>
      <c r="I3" s="3"/>
      <c r="J3" s="3"/>
    </row>
    <row r="4" spans="2:13" ht="24.95" customHeight="1" thickBot="1">
      <c r="B4" s="64" t="str">
        <f>اصلي!$B$7</f>
        <v>نام كالاي شماره 1</v>
      </c>
      <c r="C4" s="65"/>
      <c r="D4" s="8">
        <f>اصلي!F7</f>
        <v>18000</v>
      </c>
      <c r="E4" s="8">
        <f>اصلي!C7-اصلي!F7</f>
        <v>2000</v>
      </c>
      <c r="F4" s="8">
        <f>D4*'سودو زيان هر واحد'!J4</f>
        <v>90000000</v>
      </c>
      <c r="G4" s="8">
        <f>اصلي!C7*'سودو زيان هر واحد'!I4</f>
        <v>83215859.030836999</v>
      </c>
      <c r="H4" s="35">
        <f t="shared" ref="H4:H15" si="0">F4-G4</f>
        <v>6784140.9691630006</v>
      </c>
      <c r="I4" s="3"/>
      <c r="J4" s="3"/>
    </row>
    <row r="5" spans="2:13" ht="24.95" customHeight="1" thickBot="1">
      <c r="B5" s="64" t="str">
        <f>اصلي!$B$8</f>
        <v>نام كالاي شماره 2</v>
      </c>
      <c r="C5" s="65"/>
      <c r="D5" s="8">
        <f>اصلي!F8</f>
        <v>18000</v>
      </c>
      <c r="E5" s="8">
        <f>اصلي!C8-اصلي!F8</f>
        <v>0</v>
      </c>
      <c r="F5" s="8">
        <f>D5*'سودو زيان هر واحد'!J5</f>
        <v>99000000</v>
      </c>
      <c r="G5" s="8">
        <f>اصلي!C8*'سودو زيان هر واحد'!I5</f>
        <v>65894273.127753302</v>
      </c>
      <c r="H5" s="35">
        <f t="shared" si="0"/>
        <v>33105726.872246698</v>
      </c>
      <c r="I5" s="3"/>
      <c r="J5" s="3"/>
    </row>
    <row r="6" spans="2:13" ht="24.95" customHeight="1" thickBot="1">
      <c r="B6" s="64" t="str">
        <f>اصلي!$B$9</f>
        <v>نام كالاي شماره 3</v>
      </c>
      <c r="C6" s="65"/>
      <c r="D6" s="8">
        <f>اصلي!F9</f>
        <v>15000</v>
      </c>
      <c r="E6" s="8">
        <f>اصلي!C9-اصلي!F9</f>
        <v>2000</v>
      </c>
      <c r="F6" s="8">
        <f>D6*'سودو زيان هر واحد'!J6</f>
        <v>72000000</v>
      </c>
      <c r="G6" s="8">
        <f>اصلي!C9*'سودو زيان هر واحد'!I6</f>
        <v>82633480.176211447</v>
      </c>
      <c r="H6" s="35">
        <f t="shared" si="0"/>
        <v>-10633480.176211447</v>
      </c>
      <c r="I6" s="3"/>
      <c r="J6" s="3"/>
    </row>
    <row r="7" spans="2:13" ht="24.95" customHeight="1" thickBot="1">
      <c r="B7" s="64" t="str">
        <f>اصلي!$B$10</f>
        <v>نام كالاي شماره 4</v>
      </c>
      <c r="C7" s="65"/>
      <c r="D7" s="8">
        <f>اصلي!F10</f>
        <v>12000</v>
      </c>
      <c r="E7" s="8">
        <f>اصلي!C10-اصلي!F10</f>
        <v>4000</v>
      </c>
      <c r="F7" s="8">
        <f>D7*'سودو زيان هر واحد'!J7</f>
        <v>62400000</v>
      </c>
      <c r="G7" s="8">
        <f>اصلي!C10*'سودو زيان هر واحد'!I7</f>
        <v>55372687.224669598</v>
      </c>
      <c r="H7" s="35">
        <f t="shared" si="0"/>
        <v>7027312.775330402</v>
      </c>
      <c r="I7" s="3"/>
      <c r="J7" s="3"/>
    </row>
    <row r="8" spans="2:13" ht="24.95" hidden="1" customHeight="1">
      <c r="B8" s="64" t="str">
        <f>اصلي!$B$9</f>
        <v>نام كالاي شماره 3</v>
      </c>
      <c r="C8" s="65" t="s">
        <v>2</v>
      </c>
      <c r="D8" s="8">
        <f>اصلي!F11</f>
        <v>10000</v>
      </c>
      <c r="E8" s="8">
        <f>اصلي!C11-اصلي!F11</f>
        <v>0</v>
      </c>
      <c r="F8" s="8">
        <f>D8*'سودو زيان هر واحد'!J8</f>
        <v>58000000</v>
      </c>
      <c r="G8" s="8">
        <f>اصلي!C11*'سودو زيان هر واحد'!I8</f>
        <v>26607929.5154185</v>
      </c>
      <c r="H8" s="35">
        <f t="shared" si="0"/>
        <v>31392070.4845815</v>
      </c>
      <c r="I8" s="3"/>
      <c r="J8" s="3"/>
    </row>
    <row r="9" spans="2:13" ht="24.95" hidden="1" customHeight="1">
      <c r="B9" s="64" t="str">
        <f>اصلي!$B$9</f>
        <v>نام كالاي شماره 3</v>
      </c>
      <c r="C9" s="65" t="s">
        <v>3</v>
      </c>
      <c r="D9" s="8">
        <f>اصلي!F12</f>
        <v>1500</v>
      </c>
      <c r="E9" s="8">
        <f>اصلي!C12-اصلي!F12</f>
        <v>3500</v>
      </c>
      <c r="F9" s="8">
        <f>D9*'سودو زيان هر واحد'!J9</f>
        <v>8400000</v>
      </c>
      <c r="G9" s="8">
        <f>اصلي!C12*'سودو زيان هر واحد'!I9</f>
        <v>19303964.75770925</v>
      </c>
      <c r="H9" s="35">
        <f t="shared" si="0"/>
        <v>-10903964.75770925</v>
      </c>
      <c r="I9" s="3"/>
      <c r="J9" s="3"/>
    </row>
    <row r="10" spans="2:13" ht="24.95" customHeight="1" thickBot="1">
      <c r="B10" s="64" t="str">
        <f>اصلي!$B$11</f>
        <v>نام كالاي شماره 5</v>
      </c>
      <c r="C10" s="65"/>
      <c r="D10" s="8">
        <f>اصلي!F13</f>
        <v>1500</v>
      </c>
      <c r="E10" s="8">
        <f>اصلي!C13-اصلي!F13</f>
        <v>0</v>
      </c>
      <c r="F10" s="8">
        <f>D10*'سودو زيان هر واحد'!J10</f>
        <v>4500000</v>
      </c>
      <c r="G10" s="8">
        <f>اصلي!C11*'سودو زيان هر واحد'!I8</f>
        <v>26607929.5154185</v>
      </c>
      <c r="H10" s="35">
        <f t="shared" si="0"/>
        <v>-22107929.5154185</v>
      </c>
      <c r="I10" s="3"/>
      <c r="J10" s="3"/>
    </row>
    <row r="11" spans="2:13" ht="24.95" customHeight="1" thickBot="1">
      <c r="B11" s="64" t="str">
        <f>اصلي!$B$12</f>
        <v>نام كالاي شماره 6</v>
      </c>
      <c r="C11" s="65"/>
      <c r="D11" s="8">
        <f>اصلي!F14</f>
        <v>14000</v>
      </c>
      <c r="E11" s="8">
        <f>اصلي!C14-اصلي!F14</f>
        <v>2000</v>
      </c>
      <c r="F11" s="8">
        <f>D11*'سودو زيان هر واحد'!J11</f>
        <v>70000000</v>
      </c>
      <c r="G11" s="8">
        <f>اصلي!C12*'سودو زيان هر واحد'!I9</f>
        <v>19303964.75770925</v>
      </c>
      <c r="H11" s="35">
        <f t="shared" si="0"/>
        <v>50696035.24229075</v>
      </c>
      <c r="I11" s="3"/>
      <c r="J11" s="3"/>
    </row>
    <row r="12" spans="2:13" ht="24.95" customHeight="1" thickBot="1">
      <c r="B12" s="64" t="str">
        <f>اصلي!$B$13</f>
        <v>نام كالاي شماره 7</v>
      </c>
      <c r="C12" s="65"/>
      <c r="D12" s="8">
        <f>اصلي!F15</f>
        <v>9000</v>
      </c>
      <c r="E12" s="8">
        <f>اصلي!C15-اصلي!F15</f>
        <v>1000</v>
      </c>
      <c r="F12" s="8">
        <f>D12*'سودو زيان هر واحد'!J12</f>
        <v>49500000</v>
      </c>
      <c r="G12" s="8">
        <f>اصلي!C13*'سودو زيان هر واحد'!I10</f>
        <v>5491189.4273127746</v>
      </c>
      <c r="H12" s="35">
        <f t="shared" si="0"/>
        <v>44008810.572687224</v>
      </c>
      <c r="I12" s="3"/>
      <c r="J12" s="3"/>
    </row>
    <row r="13" spans="2:13" ht="24.95" customHeight="1" thickBot="1">
      <c r="B13" s="64" t="str">
        <f>اصلي!$B$14</f>
        <v>نام كالاي شماره 8</v>
      </c>
      <c r="C13" s="65"/>
      <c r="D13" s="8">
        <f>اصلي!F16</f>
        <v>11000</v>
      </c>
      <c r="E13" s="8">
        <f>اصلي!C16-اصلي!F16</f>
        <v>1000</v>
      </c>
      <c r="F13" s="8">
        <f>D13*'سودو زيان هر واحد'!J13</f>
        <v>52800000</v>
      </c>
      <c r="G13" s="8">
        <f>اصلي!C14*'سودو زيان هر واحد'!I11</f>
        <v>76172687.224669605</v>
      </c>
      <c r="H13" s="35">
        <f t="shared" si="0"/>
        <v>-23372687.224669605</v>
      </c>
      <c r="I13" s="3"/>
      <c r="J13" s="3"/>
    </row>
    <row r="14" spans="2:13" ht="24.95" customHeight="1" thickBot="1">
      <c r="B14" s="64" t="str">
        <f>اصلي!$B$15</f>
        <v>نام كالاي شماره 9</v>
      </c>
      <c r="C14" s="65"/>
      <c r="D14" s="8">
        <f>اصلي!F15</f>
        <v>9000</v>
      </c>
      <c r="E14" s="8">
        <f>اصلي!C15-اصلي!F15</f>
        <v>1000</v>
      </c>
      <c r="F14" s="8">
        <f>اصلي!E15*اصلي!F15</f>
        <v>49500000</v>
      </c>
      <c r="G14" s="8">
        <f>اصلي!C15*'سودو زيان هر واحد'!I12</f>
        <v>44607929.5154185</v>
      </c>
      <c r="H14" s="35">
        <f t="shared" si="0"/>
        <v>4892070.4845815003</v>
      </c>
      <c r="I14" s="3"/>
      <c r="J14" s="3"/>
    </row>
    <row r="15" spans="2:13" ht="24.95" customHeight="1" thickBot="1">
      <c r="B15" s="64" t="str">
        <f>اصلي!$B$16</f>
        <v>نام كالاي شماره 10</v>
      </c>
      <c r="C15" s="65"/>
      <c r="D15" s="8">
        <f>اصلي!F16</f>
        <v>11000</v>
      </c>
      <c r="E15" s="8">
        <f>اصلي!C16-اصلي!F16</f>
        <v>1000</v>
      </c>
      <c r="F15" s="8">
        <f>اصلي!E16*اصلي!F16</f>
        <v>52800000</v>
      </c>
      <c r="G15" s="8">
        <f>اصلي!C16*'سودو زيان هر واحد'!I13</f>
        <v>29529515.4185022</v>
      </c>
      <c r="H15" s="35">
        <f t="shared" si="0"/>
        <v>23270484.5814978</v>
      </c>
      <c r="I15" s="3"/>
      <c r="J15" s="3"/>
    </row>
    <row r="16" spans="2:13" ht="24.95" customHeight="1" thickBot="1">
      <c r="B16" s="66" t="s">
        <v>14</v>
      </c>
      <c r="C16" s="67"/>
      <c r="D16" s="67"/>
      <c r="E16" s="67"/>
      <c r="F16" s="67"/>
      <c r="G16" s="68"/>
      <c r="H16" s="51">
        <f>H4+H5+H6+H7+H10+H11+H12+H13+H14+H15</f>
        <v>113670484.58149783</v>
      </c>
      <c r="I16" s="3"/>
      <c r="J16" s="3"/>
    </row>
    <row r="17" spans="2:9" ht="24.95" customHeight="1" thickTop="1"/>
    <row r="19" spans="2:9" ht="24.95" customHeight="1">
      <c r="B19" s="58" t="s">
        <v>42</v>
      </c>
      <c r="C19" s="58"/>
      <c r="D19" s="58"/>
      <c r="E19" s="58"/>
      <c r="F19" s="58"/>
    </row>
    <row r="20" spans="2:9" ht="24.95" customHeight="1">
      <c r="B20" s="58"/>
      <c r="C20" s="58"/>
      <c r="D20" s="58"/>
      <c r="E20" s="58"/>
      <c r="F20" s="58"/>
    </row>
    <row r="21" spans="2:9" ht="24.95" customHeight="1">
      <c r="B21" s="58"/>
      <c r="C21" s="58"/>
      <c r="D21" s="58"/>
      <c r="E21" s="58"/>
      <c r="F21" s="58"/>
      <c r="G21" s="52"/>
      <c r="H21" s="52"/>
      <c r="I21" s="52"/>
    </row>
  </sheetData>
  <sheetProtection password="CC1F" sheet="1" objects="1" scenarios="1"/>
  <mergeCells count="16">
    <mergeCell ref="B19:F21"/>
    <mergeCell ref="B2:H2"/>
    <mergeCell ref="B3:C3"/>
    <mergeCell ref="B4:C4"/>
    <mergeCell ref="B5:C5"/>
    <mergeCell ref="B6:C6"/>
    <mergeCell ref="B7:C7"/>
    <mergeCell ref="B10:C10"/>
    <mergeCell ref="B11:C11"/>
    <mergeCell ref="B12:C12"/>
    <mergeCell ref="B13:C13"/>
    <mergeCell ref="B15:C15"/>
    <mergeCell ref="B16:G16"/>
    <mergeCell ref="B8:C8"/>
    <mergeCell ref="B9:C9"/>
    <mergeCell ref="B14:C14"/>
  </mergeCells>
  <hyperlinks>
    <hyperlink ref="C21:I21" r:id="rId1" display="كاري از شركت حسابگران مبتكر كردستان"/>
  </hyperlinks>
  <pageMargins left="0.7" right="0.7" top="0.75" bottom="0.75" header="0.3" footer="0.3"/>
  <pageSetup orientation="landscape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rightToLeft="1" topLeftCell="A10" zoomScale="115" zoomScaleNormal="115" workbookViewId="0"/>
  </sheetViews>
  <sheetFormatPr defaultColWidth="9" defaultRowHeight="24.95" customHeight="1"/>
  <cols>
    <col min="1" max="1" width="15.5703125" style="2" customWidth="1"/>
    <col min="2" max="2" width="8.85546875" style="2" customWidth="1"/>
    <col min="3" max="3" width="12.140625" style="2" customWidth="1"/>
    <col min="4" max="4" width="11.42578125" style="2" customWidth="1"/>
    <col min="5" max="5" width="11.7109375" style="2" hidden="1" customWidth="1"/>
    <col min="6" max="6" width="17.7109375" style="2" hidden="1" customWidth="1"/>
    <col min="7" max="7" width="13.42578125" style="2" customWidth="1"/>
    <col min="8" max="8" width="11.42578125" style="4" customWidth="1"/>
    <col min="9" max="9" width="9.140625" style="2" customWidth="1"/>
    <col min="10" max="10" width="8.7109375" style="2" customWidth="1"/>
    <col min="11" max="11" width="14.140625" style="2" customWidth="1"/>
    <col min="12" max="12" width="7.42578125" style="2" customWidth="1"/>
    <col min="13" max="16384" width="9" style="2"/>
  </cols>
  <sheetData>
    <row r="1" spans="1:12" ht="24.95" customHeight="1" thickBot="1">
      <c r="A1" s="5"/>
      <c r="B1" s="69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4" customFormat="1" ht="24.95" customHeight="1" thickTop="1">
      <c r="A2" s="77" t="s">
        <v>0</v>
      </c>
      <c r="B2" s="73" t="s">
        <v>4</v>
      </c>
      <c r="C2" s="72" t="s">
        <v>18</v>
      </c>
      <c r="D2" s="72"/>
      <c r="E2" s="72" t="s">
        <v>19</v>
      </c>
      <c r="F2" s="72"/>
      <c r="G2" s="72"/>
      <c r="H2" s="72"/>
      <c r="I2" s="73" t="s">
        <v>20</v>
      </c>
      <c r="J2" s="73" t="s">
        <v>9</v>
      </c>
      <c r="K2" s="73" t="s">
        <v>11</v>
      </c>
      <c r="L2" s="75" t="s">
        <v>10</v>
      </c>
    </row>
    <row r="3" spans="1:12" ht="24.95" customHeight="1" thickBot="1">
      <c r="A3" s="78"/>
      <c r="B3" s="74"/>
      <c r="C3" s="33" t="s">
        <v>5</v>
      </c>
      <c r="D3" s="33" t="s">
        <v>6</v>
      </c>
      <c r="E3" s="33" t="s">
        <v>7</v>
      </c>
      <c r="F3" s="33" t="s">
        <v>8</v>
      </c>
      <c r="G3" s="40" t="s">
        <v>16</v>
      </c>
      <c r="H3" s="33" t="s">
        <v>15</v>
      </c>
      <c r="I3" s="74"/>
      <c r="J3" s="74"/>
      <c r="K3" s="74"/>
      <c r="L3" s="76"/>
    </row>
    <row r="4" spans="1:12" ht="24.95" customHeight="1" thickTop="1">
      <c r="A4" s="45" t="str">
        <f>اصلي!B7</f>
        <v>نام كالاي شماره 1</v>
      </c>
      <c r="B4" s="15">
        <f>اصلي!C7</f>
        <v>20000</v>
      </c>
      <c r="C4" s="15">
        <f t="shared" ref="C4:C13" si="0">D4*B4</f>
        <v>70000000</v>
      </c>
      <c r="D4" s="15">
        <f>اصلي!D7</f>
        <v>3500</v>
      </c>
      <c r="E4" s="15">
        <v>127237373</v>
      </c>
      <c r="F4" s="15">
        <v>68718552</v>
      </c>
      <c r="G4" s="15">
        <f>E14*(B4/B14)</f>
        <v>13215859.030837005</v>
      </c>
      <c r="H4" s="15">
        <f t="shared" ref="H4:H13" si="1">G4/B4</f>
        <v>660.79295154185024</v>
      </c>
      <c r="I4" s="15">
        <f t="shared" ref="I4:I13" si="2">D4+H4</f>
        <v>4160.79295154185</v>
      </c>
      <c r="J4" s="15">
        <f>اصلي!E7</f>
        <v>5000</v>
      </c>
      <c r="K4" s="39">
        <f t="shared" ref="K4:K13" si="3">J4-I4</f>
        <v>839.20704845814998</v>
      </c>
      <c r="L4" s="16" t="str">
        <f t="shared" ref="L4:L13" si="4">IF(J4&gt;I4,"سود","زیان")</f>
        <v>سود</v>
      </c>
    </row>
    <row r="5" spans="1:12" ht="24.95" customHeight="1">
      <c r="A5" s="45" t="str">
        <f>اصلي!B8</f>
        <v>نام كالاي شماره 2</v>
      </c>
      <c r="B5" s="15">
        <f>اصلي!C8</f>
        <v>18000</v>
      </c>
      <c r="C5" s="11">
        <f t="shared" si="0"/>
        <v>54000000</v>
      </c>
      <c r="D5" s="15">
        <f>اصلي!D8</f>
        <v>3000</v>
      </c>
      <c r="E5" s="11">
        <v>127237373</v>
      </c>
      <c r="F5" s="11">
        <v>68718552</v>
      </c>
      <c r="G5" s="11">
        <f>E14*(B5/B14)</f>
        <v>11894273.127753304</v>
      </c>
      <c r="H5" s="15">
        <f t="shared" si="1"/>
        <v>660.79295154185024</v>
      </c>
      <c r="I5" s="11">
        <f t="shared" si="2"/>
        <v>3660.79295154185</v>
      </c>
      <c r="J5" s="15">
        <f>اصلي!E8</f>
        <v>5500</v>
      </c>
      <c r="K5" s="39">
        <f t="shared" si="3"/>
        <v>1839.20704845815</v>
      </c>
      <c r="L5" s="13" t="str">
        <f t="shared" si="4"/>
        <v>سود</v>
      </c>
    </row>
    <row r="6" spans="1:12" ht="24.95" customHeight="1">
      <c r="A6" s="45" t="str">
        <f>اصلي!B9</f>
        <v>نام كالاي شماره 3</v>
      </c>
      <c r="B6" s="15">
        <f>اصلي!C9</f>
        <v>17000</v>
      </c>
      <c r="C6" s="11">
        <f t="shared" si="0"/>
        <v>71400000</v>
      </c>
      <c r="D6" s="15">
        <f>اصلي!D9</f>
        <v>4200</v>
      </c>
      <c r="E6" s="11">
        <v>127237373</v>
      </c>
      <c r="F6" s="11">
        <v>68718552</v>
      </c>
      <c r="G6" s="11">
        <f>E14*(B6/B14)</f>
        <v>11233480.176211454</v>
      </c>
      <c r="H6" s="15">
        <f t="shared" si="1"/>
        <v>660.79295154185024</v>
      </c>
      <c r="I6" s="11">
        <f t="shared" si="2"/>
        <v>4860.79295154185</v>
      </c>
      <c r="J6" s="15">
        <f>اصلي!E9</f>
        <v>4800</v>
      </c>
      <c r="K6" s="39">
        <f t="shared" si="3"/>
        <v>-60.792951541850016</v>
      </c>
      <c r="L6" s="13" t="str">
        <f t="shared" si="4"/>
        <v>زیان</v>
      </c>
    </row>
    <row r="7" spans="1:12" ht="24.95" customHeight="1">
      <c r="A7" s="46" t="str">
        <f>اصلي!B10</f>
        <v>نام كالاي شماره 4</v>
      </c>
      <c r="B7" s="15">
        <f>اصلي!C10</f>
        <v>16000</v>
      </c>
      <c r="C7" s="11">
        <f t="shared" si="0"/>
        <v>44800000</v>
      </c>
      <c r="D7" s="15">
        <f>اصلي!D10</f>
        <v>2800</v>
      </c>
      <c r="E7" s="11">
        <v>127237373</v>
      </c>
      <c r="F7" s="11">
        <v>68718552</v>
      </c>
      <c r="G7" s="11">
        <f>E14*(B7/B14)</f>
        <v>10572687.224669604</v>
      </c>
      <c r="H7" s="15">
        <f t="shared" si="1"/>
        <v>660.79295154185024</v>
      </c>
      <c r="I7" s="11">
        <f t="shared" si="2"/>
        <v>3460.79295154185</v>
      </c>
      <c r="J7" s="15">
        <f>اصلي!E10</f>
        <v>5200</v>
      </c>
      <c r="K7" s="39">
        <f t="shared" si="3"/>
        <v>1739.20704845815</v>
      </c>
      <c r="L7" s="13" t="str">
        <f t="shared" si="4"/>
        <v>سود</v>
      </c>
    </row>
    <row r="8" spans="1:12" ht="24.95" customHeight="1">
      <c r="A8" s="45" t="str">
        <f>اصلي!B11</f>
        <v>نام كالاي شماره 5</v>
      </c>
      <c r="B8" s="15">
        <f>اصلي!C11</f>
        <v>10000</v>
      </c>
      <c r="C8" s="11">
        <f t="shared" si="0"/>
        <v>20000000</v>
      </c>
      <c r="D8" s="15">
        <f>اصلي!D11</f>
        <v>2000</v>
      </c>
      <c r="E8" s="11">
        <v>127237373</v>
      </c>
      <c r="F8" s="11">
        <v>68718552</v>
      </c>
      <c r="G8" s="11">
        <f>E14*(B8/B14)</f>
        <v>6607929.5154185025</v>
      </c>
      <c r="H8" s="15">
        <f t="shared" si="1"/>
        <v>660.79295154185024</v>
      </c>
      <c r="I8" s="11">
        <f t="shared" si="2"/>
        <v>2660.79295154185</v>
      </c>
      <c r="J8" s="15">
        <f>اصلي!E11</f>
        <v>5800</v>
      </c>
      <c r="K8" s="39">
        <f t="shared" si="3"/>
        <v>3139.20704845815</v>
      </c>
      <c r="L8" s="13" t="str">
        <f t="shared" si="4"/>
        <v>سود</v>
      </c>
    </row>
    <row r="9" spans="1:12" ht="24.95" customHeight="1">
      <c r="A9" s="45" t="str">
        <f>اصلي!B12</f>
        <v>نام كالاي شماره 6</v>
      </c>
      <c r="B9" s="15">
        <f>اصلي!C12</f>
        <v>5000</v>
      </c>
      <c r="C9" s="11">
        <f t="shared" si="0"/>
        <v>16000000</v>
      </c>
      <c r="D9" s="15">
        <f>اصلي!D12</f>
        <v>3200</v>
      </c>
      <c r="E9" s="11">
        <v>127237373</v>
      </c>
      <c r="F9" s="11">
        <v>68718552</v>
      </c>
      <c r="G9" s="11">
        <f>E14*(B9/B14)</f>
        <v>3303964.7577092513</v>
      </c>
      <c r="H9" s="15">
        <f t="shared" si="1"/>
        <v>660.79295154185024</v>
      </c>
      <c r="I9" s="11">
        <f t="shared" si="2"/>
        <v>3860.79295154185</v>
      </c>
      <c r="J9" s="15">
        <f>اصلي!E12</f>
        <v>5600</v>
      </c>
      <c r="K9" s="39">
        <f t="shared" si="3"/>
        <v>1739.20704845815</v>
      </c>
      <c r="L9" s="13" t="str">
        <f t="shared" si="4"/>
        <v>سود</v>
      </c>
    </row>
    <row r="10" spans="1:12" ht="24.95" customHeight="1">
      <c r="A10" s="45" t="str">
        <f>اصلي!B13</f>
        <v>نام كالاي شماره 7</v>
      </c>
      <c r="B10" s="15">
        <f>اصلي!C13</f>
        <v>1500</v>
      </c>
      <c r="C10" s="11">
        <f t="shared" si="0"/>
        <v>4500000</v>
      </c>
      <c r="D10" s="15">
        <f>اصلي!D13</f>
        <v>3000</v>
      </c>
      <c r="E10" s="11">
        <v>127237373</v>
      </c>
      <c r="F10" s="11">
        <v>68718552</v>
      </c>
      <c r="G10" s="11">
        <f>E14*(B10/B14)</f>
        <v>991189.4273127754</v>
      </c>
      <c r="H10" s="15">
        <f t="shared" si="1"/>
        <v>660.79295154185024</v>
      </c>
      <c r="I10" s="11">
        <f t="shared" si="2"/>
        <v>3660.79295154185</v>
      </c>
      <c r="J10" s="15">
        <f>اصلي!E13</f>
        <v>3000</v>
      </c>
      <c r="K10" s="39">
        <f t="shared" si="3"/>
        <v>-660.79295154185002</v>
      </c>
      <c r="L10" s="13" t="str">
        <f t="shared" si="4"/>
        <v>زیان</v>
      </c>
    </row>
    <row r="11" spans="1:12" ht="24.95" customHeight="1" thickBot="1">
      <c r="A11" s="45" t="str">
        <f>اصلي!B14</f>
        <v>نام كالاي شماره 8</v>
      </c>
      <c r="B11" s="15">
        <f>اصلي!C14</f>
        <v>16000</v>
      </c>
      <c r="C11" s="11">
        <f t="shared" si="0"/>
        <v>65600000</v>
      </c>
      <c r="D11" s="15">
        <f>اصلي!D14</f>
        <v>4100</v>
      </c>
      <c r="E11" s="11">
        <v>127237373</v>
      </c>
      <c r="F11" s="11">
        <v>68718552</v>
      </c>
      <c r="G11" s="11">
        <f>E14*(B11/B14)</f>
        <v>10572687.224669604</v>
      </c>
      <c r="H11" s="15">
        <f t="shared" si="1"/>
        <v>660.79295154185024</v>
      </c>
      <c r="I11" s="11">
        <f t="shared" si="2"/>
        <v>4760.79295154185</v>
      </c>
      <c r="J11" s="15">
        <f>اصلي!E14</f>
        <v>5000</v>
      </c>
      <c r="K11" s="39">
        <f t="shared" si="3"/>
        <v>239.20704845814998</v>
      </c>
      <c r="L11" s="13" t="str">
        <f t="shared" si="4"/>
        <v>سود</v>
      </c>
    </row>
    <row r="12" spans="1:12" ht="24.95" customHeight="1">
      <c r="A12" s="45" t="str">
        <f>اصلي!B15</f>
        <v>نام كالاي شماره 9</v>
      </c>
      <c r="B12" s="15">
        <f>اصلي!C15</f>
        <v>10000</v>
      </c>
      <c r="C12" s="11">
        <f t="shared" si="0"/>
        <v>38000000</v>
      </c>
      <c r="D12" s="15">
        <f>اصلي!D15</f>
        <v>3800</v>
      </c>
      <c r="E12" s="11">
        <v>127237373</v>
      </c>
      <c r="F12" s="11">
        <v>68718552</v>
      </c>
      <c r="G12" s="11">
        <f>E14*(B12/B14)</f>
        <v>6607929.5154185025</v>
      </c>
      <c r="H12" s="15">
        <f t="shared" si="1"/>
        <v>660.79295154185024</v>
      </c>
      <c r="I12" s="11">
        <f t="shared" si="2"/>
        <v>4460.79295154185</v>
      </c>
      <c r="J12" s="15">
        <f>اصلي!E15</f>
        <v>5500</v>
      </c>
      <c r="K12" s="39">
        <f t="shared" si="3"/>
        <v>1039.20704845815</v>
      </c>
      <c r="L12" s="13" t="str">
        <f t="shared" si="4"/>
        <v>سود</v>
      </c>
    </row>
    <row r="13" spans="1:12" ht="24.95" customHeight="1" thickBot="1">
      <c r="A13" s="45" t="str">
        <f>اصلي!B16</f>
        <v>نام كالاي شماره 10</v>
      </c>
      <c r="B13" s="15">
        <f>اصلي!C16</f>
        <v>12000</v>
      </c>
      <c r="C13" s="11">
        <f t="shared" si="0"/>
        <v>21600000</v>
      </c>
      <c r="D13" s="15">
        <f>اصلي!D16</f>
        <v>1800</v>
      </c>
      <c r="E13" s="17">
        <v>0</v>
      </c>
      <c r="F13" s="17">
        <v>0</v>
      </c>
      <c r="G13" s="11">
        <f>E14*(B13/B14)</f>
        <v>7929515.4185022032</v>
      </c>
      <c r="H13" s="15">
        <f t="shared" si="1"/>
        <v>660.79295154185024</v>
      </c>
      <c r="I13" s="11">
        <f t="shared" si="2"/>
        <v>2460.79295154185</v>
      </c>
      <c r="J13" s="15">
        <f>اصلي!E16</f>
        <v>4800</v>
      </c>
      <c r="K13" s="39">
        <f t="shared" si="3"/>
        <v>2339.20704845815</v>
      </c>
      <c r="L13" s="13" t="str">
        <f t="shared" si="4"/>
        <v>سود</v>
      </c>
    </row>
    <row r="14" spans="1:12" ht="24.95" customHeight="1" thickBot="1">
      <c r="A14" s="41" t="s">
        <v>21</v>
      </c>
      <c r="B14" s="42">
        <f>B4+B5+B6+B7+B8+B9+B10+B11+B12</f>
        <v>113500</v>
      </c>
      <c r="C14" s="43"/>
      <c r="D14" s="43"/>
      <c r="E14" s="79">
        <f>اصلي!I8</f>
        <v>75000000</v>
      </c>
      <c r="F14" s="79"/>
      <c r="G14" s="42">
        <f>G4+G5+G6+G7+G8+G9+G10+G11+G12</f>
        <v>75000000</v>
      </c>
      <c r="H14" s="42"/>
      <c r="I14" s="43"/>
      <c r="J14" s="43"/>
      <c r="K14" s="42"/>
      <c r="L14" s="44"/>
    </row>
    <row r="15" spans="1:12" ht="24.95" hidden="1" customHeight="1">
      <c r="A15" s="5"/>
      <c r="B15" s="5">
        <v>119416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4" customFormat="1" ht="24.75" customHeight="1" thickTop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8" spans="1:9" ht="24.95" customHeight="1">
      <c r="A18" s="58" t="s">
        <v>42</v>
      </c>
      <c r="B18" s="58"/>
      <c r="C18" s="58"/>
      <c r="D18" s="58"/>
      <c r="E18" s="58"/>
      <c r="F18" s="58"/>
      <c r="G18" s="58"/>
      <c r="H18" s="7"/>
      <c r="I18" s="7"/>
    </row>
    <row r="19" spans="1:9" ht="24.95" customHeight="1">
      <c r="A19" s="71"/>
      <c r="B19" s="71"/>
      <c r="C19" s="36"/>
      <c r="D19" s="37"/>
      <c r="E19" s="36"/>
      <c r="F19" s="36"/>
      <c r="G19" s="36"/>
      <c r="H19" s="3"/>
      <c r="I19" s="1"/>
    </row>
    <row r="20" spans="1:9" ht="24.95" customHeight="1">
      <c r="A20" s="71"/>
      <c r="B20" s="71"/>
      <c r="C20" s="36"/>
      <c r="D20" s="36"/>
      <c r="E20" s="36"/>
      <c r="F20" s="36"/>
      <c r="G20" s="36"/>
      <c r="H20" s="3"/>
      <c r="I20" s="1"/>
    </row>
    <row r="21" spans="1:9" ht="24.95" customHeight="1">
      <c r="A21" s="71"/>
      <c r="B21" s="71"/>
      <c r="C21" s="36"/>
      <c r="D21" s="36"/>
      <c r="E21" s="36"/>
      <c r="F21" s="36"/>
      <c r="G21" s="36"/>
      <c r="H21" s="3"/>
      <c r="I21" s="1"/>
    </row>
    <row r="22" spans="1:9" ht="24.95" customHeight="1">
      <c r="A22" s="71"/>
      <c r="B22" s="71"/>
      <c r="C22" s="36"/>
      <c r="D22" s="36"/>
      <c r="E22" s="36"/>
      <c r="F22" s="36"/>
      <c r="G22" s="36"/>
      <c r="H22" s="3"/>
      <c r="I22" s="1"/>
    </row>
    <row r="23" spans="1:9" ht="24.95" customHeight="1">
      <c r="A23" s="70"/>
      <c r="B23" s="70"/>
      <c r="C23" s="36"/>
      <c r="D23" s="36"/>
      <c r="E23" s="36"/>
      <c r="F23" s="36"/>
      <c r="G23" s="36"/>
      <c r="H23" s="3"/>
      <c r="I23" s="1"/>
    </row>
    <row r="24" spans="1:9" ht="24.95" hidden="1" customHeight="1">
      <c r="A24" s="36"/>
      <c r="B24" s="38"/>
      <c r="C24" s="36"/>
      <c r="D24" s="36"/>
      <c r="E24" s="36"/>
      <c r="F24" s="36"/>
      <c r="G24" s="36"/>
      <c r="H24" s="3"/>
      <c r="I24" s="1"/>
    </row>
    <row r="25" spans="1:9" ht="24.95" hidden="1" customHeight="1">
      <c r="A25" s="36"/>
      <c r="B25" s="38"/>
      <c r="C25" s="36"/>
      <c r="D25" s="36"/>
      <c r="E25" s="36"/>
      <c r="F25" s="36"/>
      <c r="G25" s="36"/>
      <c r="H25" s="3"/>
      <c r="I25" s="1"/>
    </row>
    <row r="26" spans="1:9" ht="24.95" customHeight="1">
      <c r="A26" s="70"/>
      <c r="B26" s="70"/>
      <c r="C26" s="36"/>
      <c r="D26" s="36"/>
      <c r="E26" s="36"/>
      <c r="F26" s="36"/>
      <c r="G26" s="36"/>
      <c r="H26" s="3"/>
      <c r="I26" s="1"/>
    </row>
    <row r="27" spans="1:9" ht="24.95" customHeight="1">
      <c r="A27" s="70"/>
      <c r="B27" s="70"/>
      <c r="C27" s="36"/>
      <c r="D27" s="36"/>
      <c r="E27" s="36"/>
      <c r="F27" s="36"/>
      <c r="G27" s="36"/>
      <c r="H27" s="3"/>
      <c r="I27" s="1"/>
    </row>
    <row r="28" spans="1:9" ht="24.95" customHeight="1">
      <c r="A28" s="70"/>
      <c r="B28" s="70"/>
      <c r="C28" s="36"/>
      <c r="D28" s="36"/>
      <c r="E28" s="36"/>
      <c r="F28" s="36"/>
      <c r="G28" s="36"/>
      <c r="H28" s="3"/>
      <c r="I28" s="1"/>
    </row>
    <row r="29" spans="1:9" ht="24.95" customHeight="1">
      <c r="A29" s="70"/>
      <c r="B29" s="70"/>
      <c r="C29" s="36"/>
      <c r="D29" s="36"/>
      <c r="E29" s="36"/>
      <c r="F29" s="36"/>
      <c r="G29" s="36"/>
      <c r="H29" s="3"/>
      <c r="I29" s="1"/>
    </row>
    <row r="30" spans="1:9" ht="24.95" customHeight="1">
      <c r="A30" s="70"/>
      <c r="B30" s="70"/>
      <c r="C30" s="36"/>
      <c r="D30" s="36"/>
      <c r="E30" s="36"/>
      <c r="F30" s="36"/>
      <c r="G30" s="36"/>
      <c r="H30" s="3"/>
      <c r="I30" s="1"/>
    </row>
    <row r="31" spans="1:9" ht="24.95" customHeight="1">
      <c r="A31" s="70"/>
      <c r="B31" s="70"/>
      <c r="C31" s="36"/>
      <c r="D31" s="36"/>
      <c r="E31" s="36"/>
      <c r="F31" s="36"/>
      <c r="G31" s="36"/>
      <c r="H31" s="3"/>
      <c r="I31" s="1"/>
    </row>
    <row r="32" spans="1:9" ht="24.95" customHeight="1">
      <c r="A32" s="71"/>
      <c r="B32" s="71"/>
      <c r="C32" s="71"/>
      <c r="D32" s="71"/>
      <c r="E32" s="71"/>
      <c r="F32" s="71"/>
      <c r="G32" s="36"/>
      <c r="H32" s="3"/>
      <c r="I32" s="1"/>
    </row>
  </sheetData>
  <sheetProtection password="CC1F" sheet="1" objects="1" scenarios="1"/>
  <mergeCells count="23">
    <mergeCell ref="A32:F32"/>
    <mergeCell ref="B2:B3"/>
    <mergeCell ref="A2:A3"/>
    <mergeCell ref="I2:I3"/>
    <mergeCell ref="E14:F14"/>
    <mergeCell ref="A30:B30"/>
    <mergeCell ref="A31:B31"/>
    <mergeCell ref="B1:L1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C2:D2"/>
    <mergeCell ref="E2:H2"/>
    <mergeCell ref="J2:J3"/>
    <mergeCell ref="K2:K3"/>
    <mergeCell ref="L2:L3"/>
    <mergeCell ref="A18:G18"/>
  </mergeCells>
  <hyperlinks>
    <hyperlink ref="A18:D18" r:id="rId1" display="كاري از شركت حسابگران مبتكر كردستان"/>
    <hyperlink ref="A18:G18" r:id="rId2" display="كاري از شركت حسابگران مبتكر كردستان"/>
  </hyperlinks>
  <pageMargins left="0.7" right="0.7" top="0.75" bottom="0.75" header="0.3" footer="0.3"/>
  <pageSetup orientation="landscape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rightToLeft="1" tabSelected="1" zoomScale="120" zoomScaleNormal="120" workbookViewId="0"/>
  </sheetViews>
  <sheetFormatPr defaultRowHeight="15"/>
  <cols>
    <col min="1" max="1" width="4.85546875" bestFit="1" customWidth="1"/>
    <col min="2" max="2" width="18.42578125" bestFit="1" customWidth="1"/>
    <col min="3" max="3" width="8.42578125" bestFit="1" customWidth="1"/>
    <col min="4" max="4" width="8.7109375" customWidth="1"/>
    <col min="6" max="6" width="13.85546875" bestFit="1" customWidth="1"/>
    <col min="7" max="7" width="4.85546875" customWidth="1"/>
    <col min="8" max="8" width="26.85546875" bestFit="1" customWidth="1"/>
    <col min="9" max="9" width="15.85546875" customWidth="1"/>
  </cols>
  <sheetData>
    <row r="1" spans="1:11">
      <c r="B1" s="80" t="s">
        <v>48</v>
      </c>
      <c r="C1" s="80"/>
      <c r="D1" s="80"/>
      <c r="E1" s="80"/>
      <c r="F1" s="80"/>
      <c r="G1" s="80"/>
      <c r="H1" s="80"/>
      <c r="I1" s="80"/>
      <c r="J1" s="80"/>
      <c r="K1" s="80"/>
    </row>
    <row r="2" spans="1:1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thickBot="1"/>
    <row r="4" spans="1:11" ht="17.25" thickTop="1" thickBot="1">
      <c r="A4" s="81" t="s">
        <v>44</v>
      </c>
      <c r="B4" s="82"/>
      <c r="C4" s="82"/>
      <c r="D4" s="82"/>
      <c r="E4" s="82"/>
      <c r="F4" s="83"/>
      <c r="H4" s="86" t="s">
        <v>43</v>
      </c>
      <c r="I4" s="87"/>
    </row>
    <row r="5" spans="1:11" ht="16.5" thickTop="1">
      <c r="A5" s="84" t="s">
        <v>27</v>
      </c>
      <c r="B5" s="92" t="s">
        <v>0</v>
      </c>
      <c r="C5" s="94" t="s">
        <v>4</v>
      </c>
      <c r="D5" s="94" t="s">
        <v>22</v>
      </c>
      <c r="E5" s="90" t="s">
        <v>25</v>
      </c>
      <c r="F5" s="90" t="s">
        <v>45</v>
      </c>
      <c r="H5" s="9" t="s">
        <v>7</v>
      </c>
      <c r="I5" s="10">
        <v>10000000</v>
      </c>
    </row>
    <row r="6" spans="1:11" ht="16.5" thickBot="1">
      <c r="A6" s="85"/>
      <c r="B6" s="93"/>
      <c r="C6" s="95"/>
      <c r="D6" s="95"/>
      <c r="E6" s="91"/>
      <c r="F6" s="91"/>
      <c r="H6" s="12" t="s">
        <v>8</v>
      </c>
      <c r="I6" s="13">
        <v>60000000</v>
      </c>
    </row>
    <row r="7" spans="1:11" ht="15.75">
      <c r="A7" s="14">
        <v>1</v>
      </c>
      <c r="B7" s="31" t="s">
        <v>28</v>
      </c>
      <c r="C7" s="15">
        <v>20000</v>
      </c>
      <c r="D7" s="15">
        <v>3500</v>
      </c>
      <c r="E7" s="16">
        <v>5000</v>
      </c>
      <c r="F7" s="16">
        <v>18000</v>
      </c>
      <c r="H7" s="34" t="s">
        <v>23</v>
      </c>
      <c r="I7" s="13">
        <v>5000000</v>
      </c>
    </row>
    <row r="8" spans="1:11" ht="16.5" thickBot="1">
      <c r="A8" s="12">
        <f>A7+1</f>
        <v>2</v>
      </c>
      <c r="B8" s="31" t="s">
        <v>29</v>
      </c>
      <c r="C8" s="15">
        <v>18000</v>
      </c>
      <c r="D8" s="15">
        <v>3000</v>
      </c>
      <c r="E8" s="16">
        <v>5500</v>
      </c>
      <c r="F8" s="16">
        <v>18000</v>
      </c>
      <c r="H8" s="20" t="s">
        <v>24</v>
      </c>
      <c r="I8" s="21">
        <f>I5+I6+I7</f>
        <v>75000000</v>
      </c>
    </row>
    <row r="9" spans="1:11" ht="17.25" thickTop="1" thickBot="1">
      <c r="A9" s="12">
        <f t="shared" ref="A9:A16" si="0">A8+1</f>
        <v>3</v>
      </c>
      <c r="B9" s="31" t="s">
        <v>30</v>
      </c>
      <c r="C9" s="15">
        <v>17000</v>
      </c>
      <c r="D9" s="15">
        <v>4200</v>
      </c>
      <c r="E9" s="16">
        <v>4800</v>
      </c>
      <c r="F9" s="16">
        <v>15000</v>
      </c>
    </row>
    <row r="10" spans="1:11" ht="16.5" thickTop="1">
      <c r="A10" s="12">
        <f t="shared" si="0"/>
        <v>4</v>
      </c>
      <c r="B10" s="31" t="s">
        <v>31</v>
      </c>
      <c r="C10" s="15">
        <v>16000</v>
      </c>
      <c r="D10" s="15">
        <v>2800</v>
      </c>
      <c r="E10" s="16">
        <v>5200</v>
      </c>
      <c r="F10" s="16">
        <v>12000</v>
      </c>
      <c r="H10" s="86" t="s">
        <v>38</v>
      </c>
      <c r="I10" s="87"/>
    </row>
    <row r="11" spans="1:11" ht="16.5" thickBot="1">
      <c r="A11" s="12">
        <f t="shared" si="0"/>
        <v>5</v>
      </c>
      <c r="B11" s="31" t="s">
        <v>32</v>
      </c>
      <c r="C11" s="15">
        <v>10000</v>
      </c>
      <c r="D11" s="15">
        <v>2000</v>
      </c>
      <c r="E11" s="16">
        <v>5800</v>
      </c>
      <c r="F11" s="16">
        <v>10000</v>
      </c>
      <c r="H11" s="20" t="s">
        <v>41</v>
      </c>
      <c r="I11" s="25">
        <f>I8/(E7-D7)</f>
        <v>50000</v>
      </c>
    </row>
    <row r="12" spans="1:11" ht="17.25" thickTop="1" thickBot="1">
      <c r="A12" s="12">
        <f t="shared" si="0"/>
        <v>6</v>
      </c>
      <c r="B12" s="31" t="s">
        <v>33</v>
      </c>
      <c r="C12" s="15">
        <v>5000</v>
      </c>
      <c r="D12" s="15">
        <v>3200</v>
      </c>
      <c r="E12" s="16">
        <v>5600</v>
      </c>
      <c r="F12" s="16">
        <v>1500</v>
      </c>
      <c r="H12" s="22"/>
      <c r="I12" s="22"/>
    </row>
    <row r="13" spans="1:11" ht="16.5" thickTop="1">
      <c r="A13" s="12">
        <f t="shared" si="0"/>
        <v>7</v>
      </c>
      <c r="B13" s="31" t="s">
        <v>34</v>
      </c>
      <c r="C13" s="15">
        <v>1500</v>
      </c>
      <c r="D13" s="15">
        <v>3000</v>
      </c>
      <c r="E13" s="16">
        <v>3000</v>
      </c>
      <c r="F13" s="16">
        <v>1500</v>
      </c>
      <c r="H13" s="86" t="s">
        <v>39</v>
      </c>
      <c r="I13" s="87"/>
    </row>
    <row r="14" spans="1:11" ht="15.75">
      <c r="A14" s="12">
        <f t="shared" si="0"/>
        <v>8</v>
      </c>
      <c r="B14" s="31" t="s">
        <v>35</v>
      </c>
      <c r="C14" s="15">
        <v>16000</v>
      </c>
      <c r="D14" s="15">
        <v>4100</v>
      </c>
      <c r="E14" s="16">
        <v>5000</v>
      </c>
      <c r="F14" s="16">
        <v>14000</v>
      </c>
      <c r="H14" s="23" t="s">
        <v>26</v>
      </c>
      <c r="I14" s="55">
        <v>15000000</v>
      </c>
    </row>
    <row r="15" spans="1:11" ht="16.5" thickBot="1">
      <c r="A15" s="12">
        <f t="shared" si="0"/>
        <v>9</v>
      </c>
      <c r="B15" s="31" t="s">
        <v>36</v>
      </c>
      <c r="C15" s="15">
        <v>10000</v>
      </c>
      <c r="D15" s="15">
        <v>3800</v>
      </c>
      <c r="E15" s="16">
        <v>5500</v>
      </c>
      <c r="F15" s="16">
        <v>9000</v>
      </c>
      <c r="H15" s="24" t="s">
        <v>40</v>
      </c>
      <c r="I15" s="53">
        <f>(I8+I14)/(E7-D7)</f>
        <v>60000</v>
      </c>
    </row>
    <row r="16" spans="1:11" ht="17.25" thickTop="1" thickBot="1">
      <c r="A16" s="32">
        <f t="shared" si="0"/>
        <v>10</v>
      </c>
      <c r="B16" s="31" t="s">
        <v>37</v>
      </c>
      <c r="C16" s="15">
        <v>12000</v>
      </c>
      <c r="D16" s="15">
        <v>1800</v>
      </c>
      <c r="E16" s="16">
        <v>4800</v>
      </c>
      <c r="F16" s="16">
        <v>11000</v>
      </c>
    </row>
    <row r="17" spans="1:9" ht="16.5" thickBot="1">
      <c r="A17" s="88" t="s">
        <v>21</v>
      </c>
      <c r="B17" s="89"/>
      <c r="C17" s="19">
        <f>C7+C8+C9+C10+C11+C12+C13+C14+C15</f>
        <v>113500</v>
      </c>
      <c r="D17" s="18"/>
      <c r="E17" s="30"/>
      <c r="F17" s="30"/>
    </row>
    <row r="18" spans="1:9" ht="16.5" thickTop="1">
      <c r="H18" s="22"/>
      <c r="I18" s="22"/>
    </row>
    <row r="19" spans="1:9" ht="15.75">
      <c r="H19" s="22"/>
      <c r="I19" s="22"/>
    </row>
    <row r="20" spans="1:9" ht="15.75">
      <c r="H20" s="22"/>
      <c r="I20" s="22"/>
    </row>
    <row r="21" spans="1:9" ht="18" customHeight="1">
      <c r="C21" s="57" t="s">
        <v>42</v>
      </c>
      <c r="D21" s="57"/>
      <c r="E21" s="57"/>
      <c r="F21" s="57"/>
      <c r="G21" s="57"/>
      <c r="H21" s="57"/>
      <c r="I21" s="57"/>
    </row>
    <row r="22" spans="1:9">
      <c r="F22" s="56"/>
      <c r="G22" s="56"/>
      <c r="H22" s="56"/>
    </row>
  </sheetData>
  <mergeCells count="14">
    <mergeCell ref="F22:H22"/>
    <mergeCell ref="C21:I21"/>
    <mergeCell ref="B1:K2"/>
    <mergeCell ref="A4:F4"/>
    <mergeCell ref="A5:A6"/>
    <mergeCell ref="H10:I10"/>
    <mergeCell ref="H13:I13"/>
    <mergeCell ref="A17:B17"/>
    <mergeCell ref="H4:I4"/>
    <mergeCell ref="F5:F6"/>
    <mergeCell ref="B5:B6"/>
    <mergeCell ref="C5:C6"/>
    <mergeCell ref="D5:D6"/>
    <mergeCell ref="E5:E6"/>
  </mergeCells>
  <hyperlinks>
    <hyperlink ref="C21:F21" r:id="rId1" display="كاري از شركت حسابگران مبتكر كردستان"/>
    <hyperlink ref="C21:I21" r:id="rId2" display="كاري از شركت حسابگران مبتكر كردستان"/>
  </hyperlinks>
  <pageMargins left="0.7" right="0.7" top="0.75" bottom="0.75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سود مورد انتظار</vt:lpstr>
      <vt:lpstr>نقطه سر به سر</vt:lpstr>
      <vt:lpstr>جدول ميزان هزينه هاي تبديل</vt:lpstr>
      <vt:lpstr>خلاصه سودو زيان </vt:lpstr>
      <vt:lpstr>سودو زيان هر واحد</vt:lpstr>
      <vt:lpstr>اصلي</vt:lpstr>
    </vt:vector>
  </TitlesOfParts>
  <Company>dadenegar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meysam</cp:lastModifiedBy>
  <cp:lastPrinted>2013-07-31T10:43:21Z</cp:lastPrinted>
  <dcterms:created xsi:type="dcterms:W3CDTF">2013-07-06T13:03:23Z</dcterms:created>
  <dcterms:modified xsi:type="dcterms:W3CDTF">2015-01-20T06:41:24Z</dcterms:modified>
</cp:coreProperties>
</file>